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fatkullina.gg\Desktop\питпние\"/>
    </mc:Choice>
  </mc:AlternateContent>
  <bookViews>
    <workbookView xWindow="0" yWindow="0" windowWidth="28800" windowHeight="12435"/>
  </bookViews>
  <sheets>
    <sheet name="МР и ГО 01.01.2023 (регулир)" sheetId="1" r:id="rId1"/>
  </sheets>
  <definedNames>
    <definedName name="_xlnm.Print_Titles" localSheetId="0">'МР и ГО 01.01.2023 (регулир)'!$3:$3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L13" i="1"/>
  <c r="Q13" i="1" s="1"/>
  <c r="G13" i="1"/>
  <c r="P13" i="1" s="1"/>
  <c r="F13" i="1"/>
  <c r="O13" i="1" s="1"/>
  <c r="C13" i="1"/>
  <c r="D13" i="1" s="1"/>
  <c r="M12" i="1"/>
  <c r="Q12" i="1" s="1"/>
  <c r="G12" i="1"/>
  <c r="P12" i="1" s="1"/>
  <c r="F12" i="1"/>
  <c r="O12" i="1" s="1"/>
  <c r="C12" i="1"/>
  <c r="D12" i="1" s="1"/>
  <c r="Q11" i="1"/>
  <c r="O11" i="1"/>
  <c r="J11" i="1"/>
  <c r="P11" i="1" s="1"/>
  <c r="D11" i="1"/>
  <c r="D15" i="1" s="1"/>
  <c r="C11" i="1"/>
  <c r="Q10" i="1"/>
  <c r="P10" i="1"/>
  <c r="O10" i="1"/>
  <c r="C10" i="1"/>
  <c r="D10" i="1" s="1"/>
  <c r="D14" i="1" s="1"/>
  <c r="M9" i="1"/>
  <c r="L9" i="1"/>
  <c r="Q9" i="1" s="1"/>
  <c r="G9" i="1"/>
  <c r="P9" i="1" s="1"/>
  <c r="F9" i="1"/>
  <c r="O9" i="1" s="1"/>
  <c r="D9" i="1"/>
  <c r="C9" i="1"/>
  <c r="Q8" i="1"/>
  <c r="O8" i="1"/>
  <c r="M8" i="1"/>
  <c r="G8" i="1"/>
  <c r="P8" i="1" s="1"/>
  <c r="F8" i="1"/>
  <c r="D8" i="1"/>
  <c r="C8" i="1"/>
  <c r="D7" i="1"/>
  <c r="H7" i="1" s="1"/>
  <c r="Q7" i="1" s="1"/>
  <c r="O6" i="1"/>
  <c r="M6" i="1"/>
  <c r="D6" i="1"/>
  <c r="J6" i="1" s="1"/>
  <c r="O5" i="1"/>
  <c r="J5" i="1"/>
  <c r="P5" i="1" s="1"/>
  <c r="H5" i="1"/>
  <c r="Q5" i="1" s="1"/>
  <c r="M4" i="1"/>
  <c r="H4" i="1" s="1"/>
  <c r="Q4" i="1" s="1"/>
  <c r="J4" i="1"/>
  <c r="G4" i="1"/>
  <c r="P4" i="1" s="1"/>
  <c r="F4" i="1"/>
  <c r="O4" i="1" s="1"/>
  <c r="J14" i="1" l="1"/>
  <c r="P14" i="1" s="1"/>
  <c r="N14" i="1"/>
  <c r="Q14" i="1" s="1"/>
  <c r="P6" i="1"/>
  <c r="H6" i="1"/>
  <c r="Q6" i="1" s="1"/>
  <c r="N15" i="1"/>
  <c r="Q15" i="1" s="1"/>
  <c r="J15" i="1"/>
  <c r="P15" i="1" s="1"/>
  <c r="J7" i="1"/>
  <c r="P7" i="1" s="1"/>
  <c r="I4" i="1"/>
</calcChain>
</file>

<file path=xl/sharedStrings.xml><?xml version="1.0" encoding="utf-8"?>
<sst xmlns="http://schemas.openxmlformats.org/spreadsheetml/2006/main" count="59" uniqueCount="32">
  <si>
    <t>Распределение расходов по организации питания по источникам финансирования с 1 января 2023 года, в рублях</t>
  </si>
  <si>
    <t>Категория обучающихся</t>
  </si>
  <si>
    <t>Стоимость на одного обучающигося на 1 учебный день - всего</t>
  </si>
  <si>
    <t>Питание обучающихся 1-4 классов (R3040)</t>
  </si>
  <si>
    <t>Местный бюджет - финансирование больше или равно 10%</t>
  </si>
  <si>
    <t>Бюджет Республики Башкортостан софинансирование меньше или равно 90%</t>
  </si>
  <si>
    <t xml:space="preserve">Бюджет Республики Башкортостан - софинансирование на повышение стоимости для 1-4 кл., учащихся во 2 смену  </t>
  </si>
  <si>
    <t>Местный бюджет 1%</t>
  </si>
  <si>
    <t xml:space="preserve">Итого </t>
  </si>
  <si>
    <t>итого</t>
  </si>
  <si>
    <t xml:space="preserve">федеральный бюджет
</t>
  </si>
  <si>
    <t xml:space="preserve">бюджет Республики Башкортостан
</t>
  </si>
  <si>
    <t>в том числе в соответствии с САНПИН</t>
  </si>
  <si>
    <t>2 смена</t>
  </si>
  <si>
    <t>горяч пит 1-4 классы</t>
  </si>
  <si>
    <t>сво</t>
  </si>
  <si>
    <t>федеральный бюджет</t>
  </si>
  <si>
    <t>бюджет Республики Башкортостан</t>
  </si>
  <si>
    <t>местный бюджет</t>
  </si>
  <si>
    <t>Обучающиеся с ОВЗ и дети-инвалиды</t>
  </si>
  <si>
    <t>Обучающиеся по образовательным программам начального общего образования (1-4 кл.) (завтрак+обед)</t>
  </si>
  <si>
    <t>Обучающиеся по образовательным программам основного и среднего общего образования (5-11 (12)кл.)
(завтрак+обед)</t>
  </si>
  <si>
    <t>х</t>
  </si>
  <si>
    <t>Обучающиеся на дому (1-4 кл.)</t>
  </si>
  <si>
    <t>Обучающиеся на дому (5-11 кл.)</t>
  </si>
  <si>
    <t>Обучающиеся из многодетных малообеспеченных семей, кроме обучающихся с ОВЗ и детей-инвалидов</t>
  </si>
  <si>
    <t>Обучающиеся по образовательным программам начального общего образования (1-4 кл.) (завтрак - 1 смена)</t>
  </si>
  <si>
    <t>Обучающиеся по образовательным программам начального общего образования (1-4 кл.)   (обед - 2 смена)</t>
  </si>
  <si>
    <t xml:space="preserve">Обучающиеся по образовательным программам основного и среднего общего образования (5-11 (12)кл.) (завтрак - 1 смена)
</t>
  </si>
  <si>
    <t xml:space="preserve">Обучающиеся по образовательным программам основного и среднего общего образования (5-11 (12)кл.) (обед - 2 смена)
</t>
  </si>
  <si>
    <t>Остальные категории обучающиеся (кроме обучающихся с ОВЗ и детей-инвалидов и из многодетных малообеспеченных семей)</t>
  </si>
  <si>
    <t>Детей участников СВО-учащихся  5-11 классов в общеобразовательных организациях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</si>
</sst>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2" fontId="9" fillId="2" borderId="0" xfId="0" applyNumberFormat="1" applyFont="1" applyFill="1"/>
    <xf numFmtId="0" fontId="4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7" fillId="0" borderId="13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2" fontId="8" fillId="0" borderId="13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2" fontId="8" fillId="0" borderId="13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2" fontId="6" fillId="2" borderId="16" xfId="0" applyNumberFormat="1" applyFont="1" applyFill="1" applyBorder="1" applyAlignment="1">
      <alignment horizontal="center" vertical="center" wrapText="1"/>
    </xf>
    <xf numFmtId="2" fontId="7" fillId="0" borderId="16" xfId="0" applyNumberFormat="1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/>
    </xf>
    <xf numFmtId="2" fontId="8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 wrapText="1"/>
    </xf>
    <xf numFmtId="2" fontId="7" fillId="0" borderId="1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S15"/>
  <sheetViews>
    <sheetView tabSelected="1" zoomScale="50" zoomScaleNormal="50" workbookViewId="0">
      <selection activeCell="AC13" sqref="AC13"/>
    </sheetView>
  </sheetViews>
  <sheetFormatPr defaultRowHeight="12.75" x14ac:dyDescent="0.2"/>
  <cols>
    <col min="1" max="1" width="29" style="84" customWidth="1"/>
    <col min="2" max="2" width="43.6640625" style="84" customWidth="1"/>
    <col min="3" max="3" width="14.83203125" style="3" hidden="1" customWidth="1"/>
    <col min="4" max="4" width="14.83203125" style="3" customWidth="1"/>
    <col min="5" max="5" width="14.33203125" style="4" customWidth="1"/>
    <col min="6" max="6" width="14.1640625" style="4" customWidth="1"/>
    <col min="7" max="7" width="14.83203125" style="4" customWidth="1"/>
    <col min="8" max="8" width="16" style="4" customWidth="1"/>
    <col min="9" max="10" width="19.5" style="4" customWidth="1"/>
    <col min="11" max="11" width="28.6640625" style="4" customWidth="1"/>
    <col min="12" max="12" width="15.6640625" style="4" customWidth="1"/>
    <col min="13" max="13" width="14.5" style="4" customWidth="1"/>
    <col min="14" max="14" width="15" style="4" customWidth="1"/>
    <col min="15" max="15" width="18.33203125" style="3" customWidth="1"/>
    <col min="16" max="16" width="19.5" style="3" customWidth="1"/>
    <col min="17" max="17" width="15.6640625" style="3" customWidth="1"/>
    <col min="18" max="16384" width="9.33203125" style="4"/>
  </cols>
  <sheetData>
    <row r="1" spans="1:19" ht="38.25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</row>
    <row r="2" spans="1:19" ht="48" customHeight="1" x14ac:dyDescent="0.2">
      <c r="A2" s="5" t="s">
        <v>1</v>
      </c>
      <c r="B2" s="6"/>
      <c r="C2" s="7" t="s">
        <v>2</v>
      </c>
      <c r="D2" s="6" t="s">
        <v>2</v>
      </c>
      <c r="E2" s="6" t="s">
        <v>3</v>
      </c>
      <c r="F2" s="6"/>
      <c r="G2" s="6"/>
      <c r="H2" s="6" t="s">
        <v>4</v>
      </c>
      <c r="I2" s="6"/>
      <c r="J2" s="6" t="s">
        <v>5</v>
      </c>
      <c r="K2" s="6" t="s">
        <v>6</v>
      </c>
      <c r="L2" s="8" t="s">
        <v>7</v>
      </c>
      <c r="M2" s="9"/>
      <c r="N2" s="10"/>
      <c r="O2" s="11" t="s">
        <v>8</v>
      </c>
      <c r="P2" s="11"/>
      <c r="Q2" s="12"/>
    </row>
    <row r="3" spans="1:19" s="19" customFormat="1" ht="76.900000000000006" customHeight="1" thickBot="1" x14ac:dyDescent="0.25">
      <c r="A3" s="13"/>
      <c r="B3" s="14"/>
      <c r="C3" s="15"/>
      <c r="D3" s="14"/>
      <c r="E3" s="16" t="s">
        <v>9</v>
      </c>
      <c r="F3" s="16" t="s">
        <v>10</v>
      </c>
      <c r="G3" s="16" t="s">
        <v>11</v>
      </c>
      <c r="H3" s="16" t="s">
        <v>9</v>
      </c>
      <c r="I3" s="16" t="s">
        <v>12</v>
      </c>
      <c r="J3" s="14"/>
      <c r="K3" s="14"/>
      <c r="L3" s="16" t="s">
        <v>13</v>
      </c>
      <c r="M3" s="16" t="s">
        <v>14</v>
      </c>
      <c r="N3" s="16" t="s">
        <v>15</v>
      </c>
      <c r="O3" s="17" t="s">
        <v>16</v>
      </c>
      <c r="P3" s="17" t="s">
        <v>17</v>
      </c>
      <c r="Q3" s="18" t="s">
        <v>18</v>
      </c>
    </row>
    <row r="4" spans="1:19" s="29" customFormat="1" ht="61.5" customHeight="1" x14ac:dyDescent="0.2">
      <c r="A4" s="20" t="s">
        <v>19</v>
      </c>
      <c r="B4" s="21" t="s">
        <v>20</v>
      </c>
      <c r="C4" s="22">
        <v>132.5</v>
      </c>
      <c r="D4" s="23">
        <v>136.97999999999999</v>
      </c>
      <c r="E4" s="24">
        <v>63.8</v>
      </c>
      <c r="F4" s="24">
        <f>ROUND(E4*84%,2)</f>
        <v>53.59</v>
      </c>
      <c r="G4" s="24">
        <f>ROUND(E4*16%,2)</f>
        <v>10.210000000000001</v>
      </c>
      <c r="H4" s="25">
        <f>ROUND(E4*10%,2)+ROUND(D4-E4-J4-(E4*10%),2)-M4</f>
        <v>15.120000000000001</v>
      </c>
      <c r="I4" s="25">
        <f>ROUND(D4-E4-J4-(E4*10%),2)-M4</f>
        <v>8.74</v>
      </c>
      <c r="J4" s="24">
        <f>ROUND(E4*90%,2)</f>
        <v>57.42</v>
      </c>
      <c r="K4" s="24"/>
      <c r="L4" s="24"/>
      <c r="M4" s="25">
        <f>ROUND(E4*100/99*0.01,2)</f>
        <v>0.64</v>
      </c>
      <c r="N4" s="25"/>
      <c r="O4" s="26">
        <f>F4</f>
        <v>53.59</v>
      </c>
      <c r="P4" s="27">
        <f>G4+J4+K4</f>
        <v>67.63</v>
      </c>
      <c r="Q4" s="28">
        <f>H4+L4+M4+N4</f>
        <v>15.760000000000002</v>
      </c>
      <c r="S4" s="30"/>
    </row>
    <row r="5" spans="1:19" ht="74.25" customHeight="1" x14ac:dyDescent="0.2">
      <c r="A5" s="31"/>
      <c r="B5" s="32" t="s">
        <v>21</v>
      </c>
      <c r="C5" s="33">
        <v>153.96</v>
      </c>
      <c r="D5" s="34">
        <v>157.65</v>
      </c>
      <c r="E5" s="35" t="s">
        <v>22</v>
      </c>
      <c r="F5" s="36" t="s">
        <v>22</v>
      </c>
      <c r="G5" s="36" t="s">
        <v>22</v>
      </c>
      <c r="H5" s="36">
        <f>ROUND((D5*10%),2)-0.01</f>
        <v>15.76</v>
      </c>
      <c r="I5" s="36"/>
      <c r="J5" s="35">
        <f>ROUND(D5*90%,2)</f>
        <v>141.88999999999999</v>
      </c>
      <c r="K5" s="36"/>
      <c r="L5" s="36"/>
      <c r="M5" s="37"/>
      <c r="N5" s="37"/>
      <c r="O5" s="38" t="str">
        <f>F5</f>
        <v>х</v>
      </c>
      <c r="P5" s="39">
        <f>J5+K5</f>
        <v>141.88999999999999</v>
      </c>
      <c r="Q5" s="40">
        <f t="shared" ref="Q5:Q15" si="0">H5+L5+M5+N5</f>
        <v>15.76</v>
      </c>
      <c r="S5" s="30"/>
    </row>
    <row r="6" spans="1:19" s="29" customFormat="1" ht="22.9" customHeight="1" x14ac:dyDescent="0.2">
      <c r="A6" s="31"/>
      <c r="B6" s="41" t="s">
        <v>23</v>
      </c>
      <c r="C6" s="42">
        <v>132.5</v>
      </c>
      <c r="D6" s="34">
        <f>D4</f>
        <v>136.97999999999999</v>
      </c>
      <c r="E6" s="43"/>
      <c r="F6" s="43"/>
      <c r="G6" s="43"/>
      <c r="H6" s="44">
        <f>D6-J6</f>
        <v>13.697999999999993</v>
      </c>
      <c r="I6" s="43"/>
      <c r="J6" s="44">
        <f>D6*0.9</f>
        <v>123.282</v>
      </c>
      <c r="K6" s="45"/>
      <c r="L6" s="45"/>
      <c r="M6" s="46">
        <f>ROUND(E6*100/99*0.01,2)</f>
        <v>0</v>
      </c>
      <c r="N6" s="46"/>
      <c r="O6" s="47">
        <f>F6</f>
        <v>0</v>
      </c>
      <c r="P6" s="48">
        <f>G6+J6+K6</f>
        <v>123.282</v>
      </c>
      <c r="Q6" s="40">
        <f t="shared" si="0"/>
        <v>13.697999999999993</v>
      </c>
      <c r="S6" s="30"/>
    </row>
    <row r="7" spans="1:19" s="29" customFormat="1" ht="33.75" customHeight="1" thickBot="1" x14ac:dyDescent="0.25">
      <c r="A7" s="49"/>
      <c r="B7" s="50" t="s">
        <v>24</v>
      </c>
      <c r="C7" s="51">
        <v>153.96</v>
      </c>
      <c r="D7" s="52">
        <f>D5</f>
        <v>157.65</v>
      </c>
      <c r="E7" s="53" t="s">
        <v>22</v>
      </c>
      <c r="F7" s="54" t="s">
        <v>22</v>
      </c>
      <c r="G7" s="54" t="s">
        <v>22</v>
      </c>
      <c r="H7" s="54">
        <f>ROUND((D7*10%),2)</f>
        <v>15.77</v>
      </c>
      <c r="I7" s="54"/>
      <c r="J7" s="54">
        <f>ROUND(D7*90%,2)</f>
        <v>141.88999999999999</v>
      </c>
      <c r="K7" s="54"/>
      <c r="L7" s="54"/>
      <c r="M7" s="54"/>
      <c r="N7" s="54"/>
      <c r="O7" s="55" t="s">
        <v>22</v>
      </c>
      <c r="P7" s="56">
        <f>J7+K7</f>
        <v>141.88999999999999</v>
      </c>
      <c r="Q7" s="57">
        <f t="shared" si="0"/>
        <v>15.77</v>
      </c>
      <c r="S7" s="30"/>
    </row>
    <row r="8" spans="1:19" ht="70.5" customHeight="1" x14ac:dyDescent="0.2">
      <c r="A8" s="20" t="s">
        <v>25</v>
      </c>
      <c r="B8" s="58" t="s">
        <v>26</v>
      </c>
      <c r="C8" s="59">
        <f>E8</f>
        <v>63.8</v>
      </c>
      <c r="D8" s="23">
        <f t="shared" ref="D8:D13" si="1">C8+L8+M8+N8</f>
        <v>64.44</v>
      </c>
      <c r="E8" s="60">
        <v>63.8</v>
      </c>
      <c r="F8" s="24">
        <f>ROUND(E8*84%,2)</f>
        <v>53.59</v>
      </c>
      <c r="G8" s="24">
        <f>ROUND(E8*16%,2)</f>
        <v>10.210000000000001</v>
      </c>
      <c r="H8" s="60" t="s">
        <v>22</v>
      </c>
      <c r="I8" s="60"/>
      <c r="J8" s="61"/>
      <c r="K8" s="61"/>
      <c r="L8" s="61"/>
      <c r="M8" s="62">
        <f>ROUND(E8*100/99*0.01,2)</f>
        <v>0.64</v>
      </c>
      <c r="N8" s="62"/>
      <c r="O8" s="63">
        <f t="shared" ref="O8:O13" si="2">F8</f>
        <v>53.59</v>
      </c>
      <c r="P8" s="64">
        <f>G8+J8</f>
        <v>10.210000000000001</v>
      </c>
      <c r="Q8" s="28">
        <f t="shared" ref="Q8:Q11" si="3">L8+M8+N8</f>
        <v>0.64</v>
      </c>
      <c r="S8" s="30"/>
    </row>
    <row r="9" spans="1:19" ht="72.75" customHeight="1" x14ac:dyDescent="0.2">
      <c r="A9" s="31"/>
      <c r="B9" s="32" t="s">
        <v>27</v>
      </c>
      <c r="C9" s="65">
        <f>E9+K9</f>
        <v>71.819999999999993</v>
      </c>
      <c r="D9" s="34">
        <f t="shared" si="1"/>
        <v>72.539999999999992</v>
      </c>
      <c r="E9" s="35">
        <v>63.8</v>
      </c>
      <c r="F9" s="43">
        <f>ROUND(E9*84%,2)</f>
        <v>53.59</v>
      </c>
      <c r="G9" s="43">
        <f>ROUND(E9*16%,2)</f>
        <v>10.210000000000001</v>
      </c>
      <c r="H9" s="35" t="s">
        <v>22</v>
      </c>
      <c r="I9" s="35"/>
      <c r="J9" s="36"/>
      <c r="K9" s="46">
        <v>8.02</v>
      </c>
      <c r="L9" s="46">
        <f>ROUND(K9*100/99*0.01,2)</f>
        <v>0.08</v>
      </c>
      <c r="M9" s="46">
        <f>ROUND(E9*100/99*0.01,2)</f>
        <v>0.64</v>
      </c>
      <c r="N9" s="46"/>
      <c r="O9" s="38">
        <f t="shared" si="2"/>
        <v>53.59</v>
      </c>
      <c r="P9" s="39">
        <f>G9+J9+K9</f>
        <v>18.23</v>
      </c>
      <c r="Q9" s="40">
        <f t="shared" si="3"/>
        <v>0.72</v>
      </c>
      <c r="S9" s="30"/>
    </row>
    <row r="10" spans="1:19" ht="78" customHeight="1" x14ac:dyDescent="0.2">
      <c r="A10" s="31"/>
      <c r="B10" s="32" t="s">
        <v>28</v>
      </c>
      <c r="C10" s="65">
        <f>J10</f>
        <v>73.2</v>
      </c>
      <c r="D10" s="34">
        <f t="shared" si="1"/>
        <v>73.2</v>
      </c>
      <c r="E10" s="35" t="s">
        <v>22</v>
      </c>
      <c r="F10" s="36" t="s">
        <v>22</v>
      </c>
      <c r="G10" s="36" t="s">
        <v>22</v>
      </c>
      <c r="H10" s="36" t="s">
        <v>22</v>
      </c>
      <c r="I10" s="36"/>
      <c r="J10" s="46">
        <v>73.2</v>
      </c>
      <c r="K10" s="36"/>
      <c r="L10" s="36"/>
      <c r="M10" s="36"/>
      <c r="N10" s="36"/>
      <c r="O10" s="38" t="str">
        <f t="shared" si="2"/>
        <v>х</v>
      </c>
      <c r="P10" s="39">
        <f>J10</f>
        <v>73.2</v>
      </c>
      <c r="Q10" s="40">
        <f t="shared" si="3"/>
        <v>0</v>
      </c>
      <c r="S10" s="30"/>
    </row>
    <row r="11" spans="1:19" s="69" customFormat="1" ht="89.25" customHeight="1" thickBot="1" x14ac:dyDescent="0.25">
      <c r="A11" s="49"/>
      <c r="B11" s="50" t="s">
        <v>29</v>
      </c>
      <c r="C11" s="66">
        <f>J11</f>
        <v>84.45</v>
      </c>
      <c r="D11" s="52">
        <f t="shared" si="1"/>
        <v>84.45</v>
      </c>
      <c r="E11" s="53" t="s">
        <v>22</v>
      </c>
      <c r="F11" s="54" t="s">
        <v>22</v>
      </c>
      <c r="G11" s="54" t="s">
        <v>22</v>
      </c>
      <c r="H11" s="54" t="s">
        <v>22</v>
      </c>
      <c r="I11" s="67"/>
      <c r="J11" s="68">
        <f>ROUND(77.54*1.0891,2)</f>
        <v>84.45</v>
      </c>
      <c r="K11" s="67"/>
      <c r="L11" s="67"/>
      <c r="M11" s="67"/>
      <c r="N11" s="67"/>
      <c r="O11" s="55" t="str">
        <f t="shared" si="2"/>
        <v>х</v>
      </c>
      <c r="P11" s="56">
        <f>J11</f>
        <v>84.45</v>
      </c>
      <c r="Q11" s="57">
        <f t="shared" si="3"/>
        <v>0</v>
      </c>
      <c r="S11" s="30"/>
    </row>
    <row r="12" spans="1:19" ht="69.75" customHeight="1" x14ac:dyDescent="0.2">
      <c r="A12" s="20" t="s">
        <v>30</v>
      </c>
      <c r="B12" s="58" t="s">
        <v>26</v>
      </c>
      <c r="C12" s="59">
        <f>E12</f>
        <v>63.8</v>
      </c>
      <c r="D12" s="23">
        <f t="shared" si="1"/>
        <v>64.44</v>
      </c>
      <c r="E12" s="60">
        <v>63.8</v>
      </c>
      <c r="F12" s="24">
        <f>ROUND(E12*84%,2)</f>
        <v>53.59</v>
      </c>
      <c r="G12" s="24">
        <f>ROUND(E12*16%,2)</f>
        <v>10.210000000000001</v>
      </c>
      <c r="H12" s="60" t="s">
        <v>22</v>
      </c>
      <c r="I12" s="60"/>
      <c r="J12" s="61" t="s">
        <v>22</v>
      </c>
      <c r="K12" s="61"/>
      <c r="L12" s="61"/>
      <c r="M12" s="62">
        <f>ROUND(E12*100/99*0.01,2)</f>
        <v>0.64</v>
      </c>
      <c r="N12" s="62"/>
      <c r="O12" s="63">
        <f t="shared" si="2"/>
        <v>53.59</v>
      </c>
      <c r="P12" s="64">
        <f>G12</f>
        <v>10.210000000000001</v>
      </c>
      <c r="Q12" s="28">
        <f>L12+M12+N12</f>
        <v>0.64</v>
      </c>
      <c r="S12" s="30"/>
    </row>
    <row r="13" spans="1:19" ht="75.75" customHeight="1" thickBot="1" x14ac:dyDescent="0.25">
      <c r="A13" s="49"/>
      <c r="B13" s="16" t="s">
        <v>27</v>
      </c>
      <c r="C13" s="66">
        <f>E13+K13</f>
        <v>71.819999999999993</v>
      </c>
      <c r="D13" s="52">
        <f t="shared" si="1"/>
        <v>72.539999999999992</v>
      </c>
      <c r="E13" s="70">
        <v>63.8</v>
      </c>
      <c r="F13" s="53">
        <f>ROUND(E13*84%,2)</f>
        <v>53.59</v>
      </c>
      <c r="G13" s="53">
        <f>ROUND(E13*16%,2)</f>
        <v>10.210000000000001</v>
      </c>
      <c r="H13" s="70" t="s">
        <v>22</v>
      </c>
      <c r="I13" s="70"/>
      <c r="J13" s="71"/>
      <c r="K13" s="68">
        <v>8.02</v>
      </c>
      <c r="L13" s="68">
        <f>ROUND(K13*100/99*0.01,2)</f>
        <v>0.08</v>
      </c>
      <c r="M13" s="68">
        <f>ROUND(E13*100/99*0.01,2)</f>
        <v>0.64</v>
      </c>
      <c r="N13" s="68"/>
      <c r="O13" s="72">
        <f t="shared" si="2"/>
        <v>53.59</v>
      </c>
      <c r="P13" s="73">
        <f>G13+J13+K13</f>
        <v>18.23</v>
      </c>
      <c r="Q13" s="57">
        <f>L13+M13+N13</f>
        <v>0.72</v>
      </c>
      <c r="S13" s="30"/>
    </row>
    <row r="14" spans="1:19" ht="86.25" customHeight="1" x14ac:dyDescent="0.2">
      <c r="A14" s="20" t="s">
        <v>31</v>
      </c>
      <c r="B14" s="58" t="s">
        <v>28</v>
      </c>
      <c r="C14" s="74">
        <v>73.2</v>
      </c>
      <c r="D14" s="23">
        <f>D10</f>
        <v>73.2</v>
      </c>
      <c r="E14" s="60"/>
      <c r="F14" s="60"/>
      <c r="G14" s="60"/>
      <c r="H14" s="60"/>
      <c r="I14" s="60"/>
      <c r="J14" s="62">
        <f>ROUND(D14*0.99,2)</f>
        <v>72.47</v>
      </c>
      <c r="K14" s="60"/>
      <c r="L14" s="60"/>
      <c r="M14" s="60"/>
      <c r="N14" s="60">
        <f>ROUND(D14*0.01,2)</f>
        <v>0.73</v>
      </c>
      <c r="O14" s="63" t="s">
        <v>22</v>
      </c>
      <c r="P14" s="64">
        <f>J14</f>
        <v>72.47</v>
      </c>
      <c r="Q14" s="28">
        <f t="shared" si="0"/>
        <v>0.73</v>
      </c>
      <c r="S14" s="30"/>
    </row>
    <row r="15" spans="1:19" ht="82.5" customHeight="1" thickBot="1" x14ac:dyDescent="0.25">
      <c r="A15" s="75"/>
      <c r="B15" s="76" t="s">
        <v>29</v>
      </c>
      <c r="C15" s="77">
        <v>84.45</v>
      </c>
      <c r="D15" s="78">
        <f>D11</f>
        <v>84.45</v>
      </c>
      <c r="E15" s="79"/>
      <c r="F15" s="79"/>
      <c r="G15" s="79"/>
      <c r="H15" s="79"/>
      <c r="I15" s="79"/>
      <c r="J15" s="80">
        <f>ROUND(D15*0.99,2)</f>
        <v>83.61</v>
      </c>
      <c r="K15" s="79"/>
      <c r="L15" s="79"/>
      <c r="M15" s="79"/>
      <c r="N15" s="79">
        <f>ROUND(D15*0.01,2)</f>
        <v>0.84</v>
      </c>
      <c r="O15" s="81" t="s">
        <v>22</v>
      </c>
      <c r="P15" s="82">
        <f>J15</f>
        <v>83.61</v>
      </c>
      <c r="Q15" s="83">
        <f t="shared" si="0"/>
        <v>0.84</v>
      </c>
      <c r="S15" s="30"/>
    </row>
  </sheetData>
  <mergeCells count="14">
    <mergeCell ref="A14:A15"/>
    <mergeCell ref="K2:K3"/>
    <mergeCell ref="L2:N2"/>
    <mergeCell ref="O2:Q2"/>
    <mergeCell ref="A4:A7"/>
    <mergeCell ref="A8:A11"/>
    <mergeCell ref="A12:A13"/>
    <mergeCell ref="A1:J1"/>
    <mergeCell ref="A2:B3"/>
    <mergeCell ref="C2:C3"/>
    <mergeCell ref="D2:D3"/>
    <mergeCell ref="E2:G2"/>
    <mergeCell ref="H2:I2"/>
    <mergeCell ref="J2:J3"/>
  </mergeCells>
  <pageMargins left="0.19685039370078741" right="0.19685039370078741" top="0.19685039370078741" bottom="0.19685039370078741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МР и ГО 01.01.2023 (регулир)</vt:lpstr>
      <vt:lpstr>'МР и ГО 01.01.2023 (регулир)'!Заголовки_для_печати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Фаткуллина Гульдар Галимьяновна</dc:creator>
  <cp:lastModifiedBy>Фаткуллина Гульдар Галимьяновна</cp:lastModifiedBy>
  <dcterms:created xsi:type="dcterms:W3CDTF">2023-01-12T04:20:07Z</dcterms:created>
  <dcterms:modified xsi:type="dcterms:W3CDTF">2023-01-12T04:20:37Z</dcterms:modified>
</cp:coreProperties>
</file>